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ranspowernz.sharepoint.com/sites/gm148/SupportInfo/5 - Oil Containment Calculations/"/>
    </mc:Choice>
  </mc:AlternateContent>
  <xr:revisionPtr revIDLastSave="21" documentId="13_ncr:1_{4967DA30-7F15-4D47-A99F-F7DA7FBA260E}" xr6:coauthVersionLast="47" xr6:coauthVersionMax="47" xr10:uidLastSave="{380BA1E0-5D40-4D60-BAFE-AADF60431BF3}"/>
  <bookViews>
    <workbookView xWindow="-28920" yWindow="-120" windowWidth="29040" windowHeight="15720" firstSheet="1" activeTab="1" xr2:uid="{00000000-000D-0000-FFFF-FFFF00000000}"/>
  </bookViews>
  <sheets>
    <sheet name="instructions and notes" sheetId="6" r:id="rId1"/>
    <sheet name="calculator - V00.8" sheetId="3" r:id="rId2"/>
  </sheets>
  <definedNames>
    <definedName name="annual_exceedance_probability" localSheetId="0">'instructions and notes'!#REF!</definedName>
    <definedName name="annual_exceedance_probability">'calculator - V00.8'!$D$48:$D$58</definedName>
    <definedName name="bunded_area_exclusions" localSheetId="0">'instructions and notes'!#REF!</definedName>
    <definedName name="bunded_area_exclusions">'calculator - V00.8'!$E$28:$E$41</definedName>
    <definedName name="bunded_areas" localSheetId="0">'instructions and notes'!#REF!</definedName>
    <definedName name="bunded_areas">'calculator - V00.8'!$D$28:$D$41</definedName>
    <definedName name="catchment_area" localSheetId="0">'instructions and notes'!#REF!</definedName>
    <definedName name="catchment_area">'calculator - V00.8'!$C$8</definedName>
    <definedName name="effective_secondary_storage" localSheetId="0">'instructions and notes'!#REF!</definedName>
    <definedName name="effective_secondary_storage">'calculator - V00.8'!$C$16</definedName>
    <definedName name="error_allowance_bund_areas" localSheetId="0">'instructions and notes'!#REF!</definedName>
    <definedName name="error_allowance_bund_areas">'calculator - V00.8'!$C$21</definedName>
    <definedName name="error_allowance_tank_volume" localSheetId="0">'instructions and notes'!#REF!</definedName>
    <definedName name="error_allowance_tank_volume">'calculator - V00.8'!$C$22</definedName>
    <definedName name="HIRDS_depths_climatechange" localSheetId="0">'instructions and notes'!#REF!</definedName>
    <definedName name="HIRDS_depths_climatechange">'calculator - V00.8'!$E$60:$N$70</definedName>
    <definedName name="HIRDS_depths_nominal" localSheetId="0">'instructions and notes'!#REF!</definedName>
    <definedName name="HIRDS_depths_nominal">'calculator - V00.8'!$E$48:$N$58</definedName>
    <definedName name="HIRDS_durations" localSheetId="0">'instructions and notes'!#REF!</definedName>
    <definedName name="HIRDS_durations">'calculator - V00.8'!$E$46:$N$46</definedName>
    <definedName name="HIRDS_standard_errors" localSheetId="0">'instructions and notes'!#REF!</definedName>
    <definedName name="HIRDS_standard_errors">'calculator - V00.8'!$E$72:$N$82</definedName>
    <definedName name="largest_volume_oil" localSheetId="0">'instructions and notes'!#REF!</definedName>
    <definedName name="largest_volume_oil">'calculator - V00.8'!$C$10</definedName>
    <definedName name="max_rainwater" localSheetId="0">'instructions and notes'!#REF!</definedName>
    <definedName name="max_rainwater">'calculator - V00.8'!$C$9:$H$9</definedName>
    <definedName name="oil_volumes" localSheetId="0">'instructions and notes'!#REF!</definedName>
    <definedName name="oil_volumes">'calculator - V00.8'!$C$28:$C$41</definedName>
    <definedName name="OPS_rate_1" localSheetId="0">'instructions and notes'!#REF!</definedName>
    <definedName name="OPS_rate_1">'calculator - V00.8'!$C$7</definedName>
    <definedName name="OPS_rate_2" localSheetId="0">'instructions and notes'!#REF!</definedName>
    <definedName name="OPS_rate_2">'calculator - V00.8'!$D$7</definedName>
    <definedName name="OPS_rate_3" localSheetId="0">'instructions and notes'!#REF!</definedName>
    <definedName name="OPS_rate_3">'calculator - V00.8'!$E$7</definedName>
    <definedName name="OPS_rate_4" localSheetId="0">'instructions and notes'!#REF!</definedName>
    <definedName name="OPS_rate_4">'calculator - V00.8'!$F$7</definedName>
    <definedName name="OPS_rate_5" localSheetId="0">'instructions and notes'!#REF!</definedName>
    <definedName name="OPS_rate_5">'calculator - V00.8'!$G$7</definedName>
    <definedName name="OPS_rate_6" localSheetId="0">'instructions and notes'!#REF!</definedName>
    <definedName name="OPS_rate_6">'calculator - V00.8'!$H$7</definedName>
    <definedName name="relative_levels_floor" localSheetId="0">'instructions and notes'!#REF!</definedName>
    <definedName name="relative_levels_floor">'calculator - V00.8'!$F$28:$F$41</definedName>
    <definedName name="relative_levels_top_of_bund_wall" localSheetId="0">'instructions and notes'!#REF!</definedName>
    <definedName name="relative_levels_top_of_bund_wall">'calculator - V00.8'!$G$28:$G$41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3" l="1" a="1"/>
  <c r="C16" i="3"/>
  <c r="E31" i="3" l="1"/>
  <c r="E30" i="3"/>
  <c r="D28" i="3" l="1"/>
  <c r="C8" i="3" s="1"/>
  <c r="D33" i="3"/>
  <c r="C10" i="3"/>
  <c r="H10" i="3" s="1"/>
  <c r="D9" i="3" l="1" a="1"/>
  <c r="D9" i="3" s="1"/>
  <c r="E9" i="3" a="1"/>
  <c r="E9" i="3" s="1"/>
  <c r="G9" i="3" a="1"/>
  <c r="G9" i="3" s="1"/>
  <c r="H9" i="3" a="1"/>
  <c r="H9" i="3" s="1"/>
  <c r="C9" i="3" a="1"/>
  <c r="C9" i="3" s="1"/>
  <c r="F9" i="3" a="1"/>
  <c r="F9" i="3" s="1"/>
  <c r="G8" i="3"/>
  <c r="E10" i="3"/>
  <c r="G10" i="3"/>
  <c r="D10" i="3"/>
  <c r="F10" i="3"/>
  <c r="D8" i="3"/>
  <c r="H8" i="3"/>
  <c r="F8" i="3"/>
  <c r="E8" i="3"/>
  <c r="F14" i="3" a="1"/>
  <c r="F14" i="3" s="1"/>
  <c r="F15" i="3" s="1"/>
  <c r="E14" i="3" a="1"/>
  <c r="E14" i="3" s="1"/>
  <c r="E15" i="3" s="1"/>
  <c r="C14" i="3" a="1"/>
  <c r="C14" i="3" s="1"/>
  <c r="C15" i="3" s="1"/>
  <c r="F11" i="3" l="1"/>
  <c r="B10" i="3"/>
  <c r="C11" i="3"/>
  <c r="G16" i="3"/>
  <c r="E16" i="3"/>
  <c r="H16" i="3"/>
  <c r="F16" i="3"/>
  <c r="D16" i="3"/>
  <c r="D14" i="3" a="1"/>
  <c r="D14" i="3" s="1"/>
  <c r="D15" i="3" s="1"/>
  <c r="G14" i="3" a="1"/>
  <c r="G14" i="3" s="1"/>
  <c r="G15" i="3" s="1"/>
  <c r="H14" i="3" a="1"/>
  <c r="H14" i="3" s="1"/>
  <c r="H15" i="3" s="1"/>
  <c r="C17" i="3" l="1"/>
  <c r="D11" i="3"/>
  <c r="D17" i="3" s="1"/>
  <c r="F17" i="3"/>
  <c r="E11" i="3"/>
  <c r="E17" i="3" s="1"/>
  <c r="H11" i="3"/>
  <c r="H17" i="3" s="1"/>
  <c r="G11" i="3"/>
  <c r="G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<sst xmlns="http://schemas.openxmlformats.org/spreadsheetml/2006/main" count="80" uniqueCount="75">
  <si>
    <t>Transpower Oil Containment Calculator - V00.8</t>
  </si>
  <si>
    <t>General</t>
  </si>
  <si>
    <t xml:space="preserve"> - inputs are green</t>
  </si>
  <si>
    <t xml:space="preserve"> - calculated outputs are orange</t>
  </si>
  <si>
    <t xml:space="preserve"> - only use copy-paste-special-values, don't drag data as this destroys the named ranges in the workbook.</t>
  </si>
  <si>
    <t>Relative Levels</t>
  </si>
  <si>
    <t xml:space="preserve"> - these only need to be relative to each other. They are used only to calculate the effective secondary storage volume in the bunds</t>
  </si>
  <si>
    <t xml:space="preserve">NIWA HIRDS </t>
  </si>
  <si>
    <t xml:space="preserve"> - download HIRDS data in CSV format, open in Excel and copy-paste-special-values into this workbook.</t>
  </si>
  <si>
    <t xml:space="preserve"> - will add instructions, notes and revision history here after basic design is reviewed</t>
  </si>
  <si>
    <t>Project</t>
  </si>
  <si>
    <t>XXX TXX</t>
  </si>
  <si>
    <t>Calculator</t>
  </si>
  <si>
    <t>Notes</t>
  </si>
  <si>
    <t>Oil Plate Separator processing rate</t>
  </si>
  <si>
    <t>m3/hour</t>
  </si>
  <si>
    <t>Catchment area</t>
  </si>
  <si>
    <t>m2</t>
  </si>
  <si>
    <t>Max expected rainwater accumulation</t>
  </si>
  <si>
    <t>m3</t>
  </si>
  <si>
    <t>max calculated across entire HIRDS data arrays for nominal and 1° climate change</t>
  </si>
  <si>
    <t>Required containment tank volume</t>
  </si>
  <si>
    <t>volume between cut-on level of OPS pump and tank high level alarm. Includes error allowance</t>
  </si>
  <si>
    <t>Expect value of time when tank is not empty</t>
  </si>
  <si>
    <t xml:space="preserve"> - hours per year</t>
  </si>
  <si>
    <t>hours</t>
  </si>
  <si>
    <t xml:space="preserve">equivalent to expected annual pump running hours </t>
  </si>
  <si>
    <t xml:space="preserve"> - % of time</t>
  </si>
  <si>
    <t>%</t>
  </si>
  <si>
    <t>Effective secondary storage volume in bunds</t>
  </si>
  <si>
    <t>additional volume available in connected connected bunds if containment tank becomes full (e.g. rainfull outside HIRDS data or OPS pump fails)</t>
  </si>
  <si>
    <t>Buffer against oil escape during worst rainstorm</t>
  </si>
  <si>
    <t>% additional volume offered by bunds over what is required for largest volume of oil plus max expected rainwater accumulation]</t>
  </si>
  <si>
    <t>Design Factors</t>
  </si>
  <si>
    <t>Error allowance for bunded area measurements</t>
  </si>
  <si>
    <t>Error allowance for tank as-built volume</t>
  </si>
  <si>
    <t>Bunded areas and oil volume (including prudent future allowance)</t>
  </si>
  <si>
    <t>Oil (m3)</t>
  </si>
  <si>
    <t>Area (m2)</t>
  </si>
  <si>
    <t>Relative Levels (m)</t>
  </si>
  <si>
    <t>Name</t>
  </si>
  <si>
    <t>Largest single volume in bund</t>
  </si>
  <si>
    <t>Bunded</t>
  </si>
  <si>
    <t>Exclusion (e.g. tx area)</t>
  </si>
  <si>
    <t>Floor</t>
  </si>
  <si>
    <t>Top of bund wall</t>
  </si>
  <si>
    <t>T12</t>
  </si>
  <si>
    <t>T13</t>
  </si>
  <si>
    <t>T11</t>
  </si>
  <si>
    <t>T14</t>
  </si>
  <si>
    <t>T13 Old</t>
  </si>
  <si>
    <t>OPS bund</t>
  </si>
  <si>
    <t>NIWA High Intensity Rainfall Design System (HIRDS) - hirds.niwa.co.nz (depth-duration-freq results)</t>
  </si>
  <si>
    <t>Duration</t>
  </si>
  <si>
    <t>(hours)</t>
  </si>
  <si>
    <t>Data Set (mm)</t>
  </si>
  <si>
    <t>ARI (years)</t>
  </si>
  <si>
    <t>AEP</t>
  </si>
  <si>
    <t>10m</t>
  </si>
  <si>
    <t>20m</t>
  </si>
  <si>
    <t>30m</t>
  </si>
  <si>
    <t>60m</t>
  </si>
  <si>
    <t>2h</t>
  </si>
  <si>
    <t>6h</t>
  </si>
  <si>
    <t>12h</t>
  </si>
  <si>
    <t>24h</t>
  </si>
  <si>
    <t>48h</t>
  </si>
  <si>
    <t>72h</t>
  </si>
  <si>
    <t xml:space="preserve">Rainfall depths - nominal </t>
  </si>
  <si>
    <t>Rainfall depths - 1° climate change</t>
  </si>
  <si>
    <t xml:space="preserve">Standard errors </t>
  </si>
  <si>
    <t>Coordinate system</t>
  </si>
  <si>
    <t>NZMG</t>
  </si>
  <si>
    <t>Easting</t>
  </si>
  <si>
    <t>Northing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</si>
</sst>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00"/>
    <numFmt numFmtId="167" formatCode="0.0%"/>
    <numFmt numFmtId="168" formatCode="_-* #,##0.0_-;\-* #,##0.0_-;_-* &quot;-&quot;?_-;_-@_-"/>
  </numFmts>
  <fonts count="23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Wingdings"/>
      <charset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164" fontId="0" fillId="0" borderId="0" xfId="0" applyNumberFormat="1"/>
    <xf numFmtId="1" fontId="0" fillId="0" borderId="0" xfId="0" applyNumberFormat="1"/>
    <xf numFmtId="0" fontId="0" fillId="33" borderId="0" xfId="0" applyFill="1"/>
    <xf numFmtId="165" fontId="0" fillId="0" borderId="0" xfId="1" applyNumberFormat="1" applyFont="1"/>
    <xf numFmtId="166" fontId="0" fillId="0" borderId="0" xfId="0" applyNumberFormat="1"/>
    <xf numFmtId="43" fontId="0" fillId="0" borderId="0" xfId="0" applyNumberFormat="1"/>
    <xf numFmtId="0" fontId="18" fillId="35" borderId="0" xfId="0" applyFont="1" applyFill="1" applyAlignment="1">
      <alignment horizontal="right"/>
    </xf>
    <xf numFmtId="0" fontId="0" fillId="0" borderId="0" xfId="0" applyAlignment="1">
      <alignment horizontal="left" indent="1"/>
    </xf>
    <xf numFmtId="0" fontId="0" fillId="33" borderId="0" xfId="0" applyFill="1" applyAlignment="1">
      <alignment horizontal="left" indent="1"/>
    </xf>
    <xf numFmtId="167" fontId="0" fillId="34" borderId="0" xfId="43" applyNumberFormat="1" applyFont="1" applyFill="1"/>
    <xf numFmtId="0" fontId="19" fillId="0" borderId="0" xfId="0" applyFont="1"/>
    <xf numFmtId="0" fontId="0" fillId="35" borderId="0" xfId="0" applyFill="1"/>
    <xf numFmtId="0" fontId="0" fillId="34" borderId="0" xfId="0" applyFill="1"/>
    <xf numFmtId="1" fontId="16" fillId="0" borderId="0" xfId="0" applyNumberFormat="1" applyFont="1"/>
    <xf numFmtId="0" fontId="20" fillId="0" borderId="0" xfId="0" applyFont="1"/>
    <xf numFmtId="9" fontId="21" fillId="33" borderId="0" xfId="43" applyFont="1" applyFill="1" applyAlignment="1">
      <alignment horizontal="right"/>
    </xf>
    <xf numFmtId="9" fontId="0" fillId="35" borderId="0" xfId="43" applyFont="1" applyFill="1"/>
    <xf numFmtId="0" fontId="22" fillId="0" borderId="0" xfId="0" applyFont="1"/>
    <xf numFmtId="0" fontId="0" fillId="0" borderId="0" xfId="0" applyAlignment="1">
      <alignment horizontal="right" wrapText="1"/>
    </xf>
    <xf numFmtId="0" fontId="0" fillId="36" borderId="0" xfId="0" applyFill="1"/>
    <xf numFmtId="164" fontId="0" fillId="34" borderId="0" xfId="1" applyNumberFormat="1" applyFont="1" applyFill="1"/>
    <xf numFmtId="164" fontId="16" fillId="34" borderId="0" xfId="1" applyNumberFormat="1" applyFont="1" applyFill="1"/>
    <xf numFmtId="164" fontId="0" fillId="34" borderId="0" xfId="1" applyNumberFormat="1" applyFont="1" applyFill="1" applyAlignment="1">
      <alignment horizontal="right"/>
    </xf>
    <xf numFmtId="9" fontId="0" fillId="34" borderId="0" xfId="43" applyFont="1" applyFill="1"/>
    <xf numFmtId="43" fontId="0" fillId="33" borderId="0" xfId="1" applyFont="1" applyFill="1"/>
    <xf numFmtId="164" fontId="0" fillId="33" borderId="0" xfId="1" applyNumberFormat="1" applyFont="1" applyFill="1"/>
    <xf numFmtId="0" fontId="0" fillId="35" borderId="0" xfId="0" applyFill="1" applyAlignment="1">
      <alignment horizontal="left"/>
    </xf>
    <xf numFmtId="164" fontId="0" fillId="0" borderId="0" xfId="0" applyNumberFormat="1" applyAlignment="1">
      <alignment horizontal="left" indent="1"/>
    </xf>
    <xf numFmtId="168" fontId="0" fillId="0" borderId="0" xfId="0" applyNumberForma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43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6"/>
  <sheetViews>
    <sheetView showGridLines="0" workbookViewId="0">
      <selection activeCell="C15" sqref="C15"/>
    </sheetView>
  </sheetViews>
  <sheetFormatPr defaultRowHeight="14.45"/>
  <cols>
    <col min="1" max="1" width="3.42578125" customWidth="1"/>
    <col min="2" max="2" width="2.5703125" customWidth="1"/>
    <col min="9" max="9" width="8.140625" bestFit="1" customWidth="1"/>
  </cols>
  <sheetData>
    <row r="2" spans="2:6" ht="18.600000000000001">
      <c r="B2" s="13" t="s">
        <v>0</v>
      </c>
    </row>
    <row r="3" spans="2:6" ht="14.45" customHeight="1">
      <c r="B3" s="13"/>
    </row>
    <row r="4" spans="2:6" ht="14.45" customHeight="1">
      <c r="B4" s="13"/>
      <c r="C4" t="s">
        <v>1</v>
      </c>
    </row>
    <row r="5" spans="2:6" ht="14.45" customHeight="1">
      <c r="B5" s="13"/>
      <c r="C5" s="29" t="s">
        <v>2</v>
      </c>
      <c r="D5" s="14"/>
      <c r="E5" s="14"/>
      <c r="F5" s="22"/>
    </row>
    <row r="6" spans="2:6" ht="14.45" customHeight="1">
      <c r="B6" s="13"/>
      <c r="C6" s="29" t="s">
        <v>3</v>
      </c>
      <c r="D6" s="14"/>
      <c r="E6" s="14"/>
      <c r="F6" s="15"/>
    </row>
    <row r="7" spans="2:6" ht="14.45" customHeight="1">
      <c r="C7" t="s">
        <v>4</v>
      </c>
    </row>
    <row r="8" spans="2:6" ht="14.45" customHeight="1"/>
    <row r="9" spans="2:6" ht="14.45" customHeight="1">
      <c r="C9" t="s">
        <v>5</v>
      </c>
    </row>
    <row r="10" spans="2:6" ht="14.45" customHeight="1">
      <c r="C10" t="s">
        <v>6</v>
      </c>
    </row>
    <row r="11" spans="2:6" ht="14.45" customHeight="1"/>
    <row r="12" spans="2:6" ht="14.45" customHeight="1">
      <c r="C12" t="s">
        <v>7</v>
      </c>
    </row>
    <row r="13" spans="2:6" ht="14.45" customHeight="1">
      <c r="C13" t="s">
        <v>8</v>
      </c>
    </row>
    <row r="14" spans="2:6" ht="14.45" customHeight="1"/>
    <row r="15" spans="2:6" ht="14.45" customHeight="1"/>
    <row r="16" spans="2:6" ht="14.45" customHeight="1">
      <c r="C16" t="s">
        <v>9</v>
      </c>
    </row>
    <row r="17" ht="14.45" customHeight="1"/>
    <row r="18" ht="14.45" customHeight="1"/>
    <row r="36" spans="2:2">
      <c r="B36" s="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144"/>
  <sheetViews>
    <sheetView showGridLines="0" tabSelected="1" workbookViewId="0">
      <selection activeCell="B14" sqref="B14"/>
    </sheetView>
  </sheetViews>
  <sheetFormatPr defaultRowHeight="14.45"/>
  <cols>
    <col min="1" max="1" width="3.42578125" customWidth="1"/>
    <col min="2" max="2" width="42" customWidth="1"/>
    <col min="3" max="14" width="9.42578125" customWidth="1"/>
  </cols>
  <sheetData>
    <row r="2" spans="2:10" ht="18.600000000000001">
      <c r="B2" s="13" t="s">
        <v>0</v>
      </c>
    </row>
    <row r="4" spans="2:10">
      <c r="B4" t="s">
        <v>10</v>
      </c>
      <c r="C4" s="5" t="s">
        <v>11</v>
      </c>
      <c r="D4" s="5"/>
      <c r="E4" s="5"/>
      <c r="F4" s="5"/>
      <c r="G4" s="5"/>
      <c r="H4" s="5"/>
    </row>
    <row r="5" spans="2:10" ht="11.45" customHeight="1">
      <c r="C5" s="14"/>
      <c r="D5" s="14"/>
      <c r="E5" s="14"/>
      <c r="F5" s="14"/>
      <c r="G5" s="14"/>
      <c r="H5" s="14"/>
    </row>
    <row r="6" spans="2:10" ht="15.6">
      <c r="B6" s="17" t="s">
        <v>12</v>
      </c>
      <c r="C6" s="14"/>
      <c r="D6" s="14"/>
      <c r="E6" s="14"/>
      <c r="F6" s="14"/>
      <c r="G6" s="14"/>
      <c r="H6" s="14"/>
      <c r="J6" s="20" t="s">
        <v>13</v>
      </c>
    </row>
    <row r="7" spans="2:10">
      <c r="B7" s="10" t="s">
        <v>14</v>
      </c>
      <c r="C7" s="5">
        <v>1.5</v>
      </c>
      <c r="D7" s="5">
        <v>3</v>
      </c>
      <c r="E7" s="5">
        <v>4.5</v>
      </c>
      <c r="F7" s="5">
        <v>6</v>
      </c>
      <c r="G7" s="5">
        <v>10</v>
      </c>
      <c r="H7" s="5">
        <v>20</v>
      </c>
      <c r="I7" t="s">
        <v>15</v>
      </c>
      <c r="J7" s="20"/>
    </row>
    <row r="8" spans="2:10">
      <c r="B8" s="10" t="s">
        <v>16</v>
      </c>
      <c r="C8" s="23">
        <f>SUM(bunded_areas)*(1+error_allowance_bund_areas)</f>
        <v>820.6</v>
      </c>
      <c r="D8" s="23">
        <f>catchment_area</f>
        <v>820.6</v>
      </c>
      <c r="E8" s="23">
        <f>catchment_area</f>
        <v>820.6</v>
      </c>
      <c r="F8" s="23">
        <f>catchment_area</f>
        <v>820.6</v>
      </c>
      <c r="G8" s="23">
        <f>catchment_area</f>
        <v>820.6</v>
      </c>
      <c r="H8" s="23">
        <f>catchment_area</f>
        <v>820.6</v>
      </c>
      <c r="I8" t="s">
        <v>17</v>
      </c>
      <c r="J8" s="20"/>
    </row>
    <row r="9" spans="2:10">
      <c r="B9" s="10" t="s">
        <v>18</v>
      </c>
      <c r="C9" s="23">
        <f t="array" ref="C9">MAX((IF(HIRDS_depths_climatechange&gt;HIRDS_depths_nominal,HIRDS_depths_climatechange,HIRDS_depths_nominal)+2*HIRDS_standard_errors)*catchment_area/1000-OPS_rate_1*HIRDS_durations)</f>
        <v>291.5258</v>
      </c>
      <c r="D9" s="23">
        <f t="array" ref="D9">MAX((IF(HIRDS_depths_climatechange&gt;HIRDS_depths_nominal,HIRDS_depths_climatechange,HIRDS_depths_nominal)+2*HIRDS_standard_errors)*catchment_area/1000-OPS_rate_2*HIRDS_durations)</f>
        <v>234.798</v>
      </c>
      <c r="E9" s="23">
        <f t="array" ref="E9">MAX((IF(HIRDS_depths_climatechange&gt;HIRDS_depths_nominal,HIRDS_depths_climatechange,HIRDS_depths_nominal)+2*HIRDS_standard_errors)*catchment_area/1000-OPS_rate_3*HIRDS_durations)</f>
        <v>216.798</v>
      </c>
      <c r="F9" s="23" cm="1">
        <f t="array" ref="F9">MAX((IF(HIRDS_depths_climatechange&gt;HIRDS_depths_nominal,HIRDS_depths_climatechange,HIRDS_depths_nominal)+2*HIRDS_standard_errors)*catchment_area/1000-OPS_rate_4*HIRDS_durations)</f>
        <v>198.798</v>
      </c>
      <c r="G9" s="23">
        <f t="array" ref="G9">MAX((IF(HIRDS_depths_climatechange&gt;HIRDS_depths_nominal,HIRDS_depths_climatechange,HIRDS_depths_nominal)+2*HIRDS_standard_errors)*catchment_area/1000-OPS_rate_5*HIRDS_durations)</f>
        <v>150.798</v>
      </c>
      <c r="H9" s="23">
        <f t="array" ref="H9">MAX((IF(HIRDS_depths_climatechange&gt;HIRDS_depths_nominal,HIRDS_depths_climatechange,HIRDS_depths_nominal)+2*HIRDS_standard_errors)*catchment_area/1000-OPS_rate_6*HIRDS_durations)</f>
        <v>93.757800000000032</v>
      </c>
      <c r="I9" t="s">
        <v>19</v>
      </c>
      <c r="J9" s="20" t="s">
        <v>20</v>
      </c>
    </row>
    <row r="10" spans="2:10">
      <c r="B10" s="30">
        <f>MAX(C9,C10)*(1+error_allowance_tank_volume)</f>
        <v>320.67838</v>
      </c>
      <c r="C10" s="23">
        <f>MAX(oil_volumes)</f>
        <v>55</v>
      </c>
      <c r="D10" s="23">
        <f>largest_volume_oil</f>
        <v>55</v>
      </c>
      <c r="E10" s="23">
        <f>largest_volume_oil</f>
        <v>55</v>
      </c>
      <c r="F10" s="23">
        <f>largest_volume_oil</f>
        <v>55</v>
      </c>
      <c r="G10" s="23">
        <f>largest_volume_oil</f>
        <v>55</v>
      </c>
      <c r="H10" s="23">
        <f>largest_volume_oil</f>
        <v>55</v>
      </c>
      <c r="I10" t="s">
        <v>19</v>
      </c>
      <c r="J10" s="20"/>
    </row>
    <row r="11" spans="2:10">
      <c r="B11" s="10" t="s">
        <v>21</v>
      </c>
      <c r="C11" s="24">
        <f>MAX(C9,C10)*(1+error_allowance_tank_volume)</f>
        <v>320.67838</v>
      </c>
      <c r="D11" s="24">
        <f t="shared" ref="D11:H11" si="0">MAX(D9,D10)*(1+error_allowance_tank_volume)</f>
        <v>258.27780000000001</v>
      </c>
      <c r="E11" s="24">
        <f t="shared" si="0"/>
        <v>238.47780000000003</v>
      </c>
      <c r="F11" s="24">
        <f>MAX(F9,F10)*(1+error_allowance_tank_volume)</f>
        <v>218.67780000000002</v>
      </c>
      <c r="G11" s="24">
        <f t="shared" si="0"/>
        <v>165.87780000000001</v>
      </c>
      <c r="H11" s="24">
        <f t="shared" si="0"/>
        <v>103.13358000000004</v>
      </c>
      <c r="I11" t="s">
        <v>19</v>
      </c>
      <c r="J11" s="20" t="s">
        <v>22</v>
      </c>
    </row>
    <row r="12" spans="2:10" ht="11.45" customHeight="1">
      <c r="B12" s="10"/>
      <c r="C12" s="16"/>
      <c r="D12" s="16"/>
      <c r="E12" s="16"/>
      <c r="F12" s="16"/>
      <c r="G12" s="16"/>
      <c r="H12" s="16"/>
      <c r="J12" s="20"/>
    </row>
    <row r="13" spans="2:10">
      <c r="B13" s="10" t="s">
        <v>23</v>
      </c>
      <c r="C13" s="4"/>
      <c r="D13" s="4"/>
      <c r="E13" s="4"/>
      <c r="F13" s="4"/>
      <c r="G13" s="4"/>
      <c r="H13" s="4"/>
      <c r="J13" s="20"/>
    </row>
    <row r="14" spans="2:10">
      <c r="B14" s="10" t="s">
        <v>24</v>
      </c>
      <c r="C14" s="23">
        <f t="array" ref="C14">SUM(IF((HIRDS_depths_nominal/1000)*catchment_area/HIRDS_durations&gt;OPS_rate_1,annual_exceedance_probability*(HIRDS_depths_nominal/1000)*catchment_area/OPS_rate_1,0))</f>
        <v>687.66631216800056</v>
      </c>
      <c r="D14" s="23">
        <f t="array" ref="D14">SUM(IF((HIRDS_depths_nominal/1000)*catchment_area/HIRDS_durations&gt;OPS_rate_2,annual_exceedance_probability*(HIRDS_depths_nominal/1000)*catchment_area/OPS_rate_2,0))</f>
        <v>239.65962728400012</v>
      </c>
      <c r="E14" s="23">
        <f t="array" ref="E14">SUM(IF((HIRDS_depths_nominal/1000)*catchment_area/HIRDS_durations&gt;OPS_rate_3,annual_exceedance_probability*(HIRDS_depths_nominal/1000)*catchment_area/OPS_rate_3,0))</f>
        <v>114.72579196711108</v>
      </c>
      <c r="F14" s="23">
        <f t="array" ref="F14">SUM(IF((HIRDS_depths_nominal/1000)*catchment_area/HIRDS_durations&gt;OPS_rate_4,annual_exceedance_probability*(HIRDS_depths_nominal/1000)*catchment_area/OPS_rate_4,0))</f>
        <v>69.990877792000035</v>
      </c>
      <c r="G14" s="23">
        <f t="array" ref="G14">SUM(IF((HIRDS_depths_nominal/1000)*catchment_area/HIRDS_durations&gt;OPS_rate_5,annual_exceedance_probability*(HIRDS_depths_nominal/1000)*catchment_area/OPS_rate_5,0))</f>
        <v>24.414139983200009</v>
      </c>
      <c r="H14" s="23">
        <f t="array" ref="H14">SUM(IF((HIRDS_depths_nominal/1000)*catchment_area/HIRDS_durations&gt;OPS_rate_6,annual_exceedance_probability*(HIRDS_depths_nominal/1000)*catchment_area/OPS_rate_6,0))</f>
        <v>7.3403170566000036</v>
      </c>
      <c r="I14" t="s">
        <v>25</v>
      </c>
      <c r="J14" s="20" t="s">
        <v>26</v>
      </c>
    </row>
    <row r="15" spans="2:10">
      <c r="B15" s="10" t="s">
        <v>27</v>
      </c>
      <c r="C15" s="12">
        <f t="shared" ref="C15:H15" si="1">C14/(365*24)</f>
        <v>7.8500720567123358E-2</v>
      </c>
      <c r="D15" s="12">
        <f t="shared" si="1"/>
        <v>2.7358404941095905E-2</v>
      </c>
      <c r="E15" s="12">
        <f t="shared" si="1"/>
        <v>1.3096551594419073E-2</v>
      </c>
      <c r="F15" s="12">
        <f t="shared" si="1"/>
        <v>7.9898262319634747E-3</v>
      </c>
      <c r="G15" s="12">
        <f t="shared" si="1"/>
        <v>2.7870022811872157E-3</v>
      </c>
      <c r="H15" s="12">
        <f t="shared" si="1"/>
        <v>8.3793573705479496E-4</v>
      </c>
      <c r="I15" t="s">
        <v>28</v>
      </c>
    </row>
    <row r="16" spans="2:10">
      <c r="B16" s="10" t="s">
        <v>29</v>
      </c>
      <c r="C16" s="25" cm="1">
        <f t="array" ref="C16">SUM((bunded_areas-bunded_area_exclusions)*IF(MIN(relative_levels_top_of_bund_wall)-relative_levels_floor&lt;0,0,MIN(relative_levels_top_of_bund_wall)-relative_levels_floor))</f>
        <v>337</v>
      </c>
      <c r="D16" s="23">
        <f>effective_secondary_storage</f>
        <v>337</v>
      </c>
      <c r="E16" s="23">
        <f>effective_secondary_storage</f>
        <v>337</v>
      </c>
      <c r="F16" s="23">
        <f>effective_secondary_storage</f>
        <v>337</v>
      </c>
      <c r="G16" s="23">
        <f>effective_secondary_storage</f>
        <v>337</v>
      </c>
      <c r="H16" s="23">
        <f>effective_secondary_storage</f>
        <v>337</v>
      </c>
      <c r="I16" t="s">
        <v>19</v>
      </c>
      <c r="J16" s="20" t="s">
        <v>30</v>
      </c>
    </row>
    <row r="17" spans="2:10">
      <c r="B17" s="10" t="s">
        <v>31</v>
      </c>
      <c r="C17" s="26">
        <f t="shared" ref="C17:H17" si="2">(C11+effective_secondary_storage)/(C9+largest_volume_oil)-1</f>
        <v>0.89792038572596922</v>
      </c>
      <c r="D17" s="26">
        <f t="shared" si="2"/>
        <v>1.0541128648230838</v>
      </c>
      <c r="E17" s="26">
        <f t="shared" si="2"/>
        <v>1.1172996122120105</v>
      </c>
      <c r="F17" s="26">
        <f t="shared" si="2"/>
        <v>1.1894490894333289</v>
      </c>
      <c r="G17" s="26">
        <f t="shared" si="2"/>
        <v>1.4435504718218835</v>
      </c>
      <c r="H17" s="26">
        <f t="shared" si="2"/>
        <v>1.9587260634400345</v>
      </c>
      <c r="I17" t="s">
        <v>28</v>
      </c>
      <c r="J17" s="20" t="s">
        <v>32</v>
      </c>
    </row>
    <row r="18" spans="2:10">
      <c r="B18" s="10"/>
      <c r="C18" s="19"/>
      <c r="D18" s="19"/>
      <c r="E18" s="19"/>
      <c r="F18" s="19"/>
      <c r="G18" s="19"/>
      <c r="H18" s="19"/>
    </row>
    <row r="19" spans="2:10">
      <c r="C19" s="4"/>
      <c r="D19" s="4"/>
      <c r="E19" s="4"/>
      <c r="F19" s="4"/>
      <c r="G19" s="4"/>
      <c r="H19" s="4"/>
    </row>
    <row r="20" spans="2:10" ht="15.6">
      <c r="B20" s="17" t="s">
        <v>33</v>
      </c>
      <c r="C20" s="9"/>
    </row>
    <row r="21" spans="2:10">
      <c r="B21" s="10" t="s">
        <v>34</v>
      </c>
      <c r="C21" s="18">
        <v>0.1</v>
      </c>
    </row>
    <row r="22" spans="2:10">
      <c r="B22" s="10" t="s">
        <v>35</v>
      </c>
      <c r="C22" s="18">
        <v>0.1</v>
      </c>
    </row>
    <row r="23" spans="2:10">
      <c r="C23" s="9"/>
    </row>
    <row r="24" spans="2:10">
      <c r="C24" s="9"/>
    </row>
    <row r="25" spans="2:10" ht="15.6">
      <c r="B25" s="17" t="s">
        <v>36</v>
      </c>
      <c r="C25" s="9"/>
    </row>
    <row r="26" spans="2:10">
      <c r="C26" t="s">
        <v>37</v>
      </c>
      <c r="D26" t="s">
        <v>38</v>
      </c>
      <c r="E26" s="9"/>
      <c r="F26" t="s">
        <v>39</v>
      </c>
    </row>
    <row r="27" spans="2:10" ht="57.95">
      <c r="B27" t="s">
        <v>40</v>
      </c>
      <c r="C27" s="21" t="s">
        <v>41</v>
      </c>
      <c r="D27" s="21" t="s">
        <v>42</v>
      </c>
      <c r="E27" s="21" t="s">
        <v>43</v>
      </c>
      <c r="F27" s="21" t="s">
        <v>44</v>
      </c>
      <c r="G27" s="21" t="s">
        <v>45</v>
      </c>
    </row>
    <row r="28" spans="2:10">
      <c r="B28" s="11" t="s">
        <v>46</v>
      </c>
      <c r="C28" s="28">
        <v>55</v>
      </c>
      <c r="D28" s="28">
        <f>10*15</f>
        <v>150</v>
      </c>
      <c r="E28" s="28">
        <v>15</v>
      </c>
      <c r="F28" s="27">
        <v>0</v>
      </c>
      <c r="G28" s="27">
        <v>0.5</v>
      </c>
      <c r="I28" s="31"/>
    </row>
    <row r="29" spans="2:10">
      <c r="B29" s="11" t="s">
        <v>47</v>
      </c>
      <c r="C29" s="28">
        <v>55</v>
      </c>
      <c r="D29" s="28">
        <v>150</v>
      </c>
      <c r="E29" s="28">
        <v>15</v>
      </c>
      <c r="F29" s="27">
        <v>0</v>
      </c>
      <c r="G29" s="27">
        <v>0.5</v>
      </c>
      <c r="I29" s="31"/>
    </row>
    <row r="30" spans="2:10">
      <c r="B30" s="11" t="s">
        <v>48</v>
      </c>
      <c r="C30" s="28">
        <v>55</v>
      </c>
      <c r="D30" s="28">
        <v>150</v>
      </c>
      <c r="E30" s="28">
        <f t="shared" ref="E30:E31" si="3">2.5*6</f>
        <v>15</v>
      </c>
      <c r="F30" s="27">
        <v>0</v>
      </c>
      <c r="G30" s="27">
        <v>0.5</v>
      </c>
      <c r="I30" s="31"/>
    </row>
    <row r="31" spans="2:10">
      <c r="B31" s="11" t="s">
        <v>49</v>
      </c>
      <c r="C31" s="28">
        <v>55</v>
      </c>
      <c r="D31" s="28">
        <v>150</v>
      </c>
      <c r="E31" s="28">
        <f t="shared" si="3"/>
        <v>15</v>
      </c>
      <c r="F31" s="27">
        <v>0</v>
      </c>
      <c r="G31" s="27">
        <v>0.5</v>
      </c>
      <c r="I31" s="31"/>
    </row>
    <row r="32" spans="2:10">
      <c r="B32" s="11" t="s">
        <v>50</v>
      </c>
      <c r="C32" s="28">
        <v>42</v>
      </c>
      <c r="D32" s="28">
        <v>140</v>
      </c>
      <c r="E32" s="28">
        <v>12</v>
      </c>
      <c r="F32" s="27">
        <v>0</v>
      </c>
      <c r="G32" s="27">
        <v>0.5</v>
      </c>
      <c r="I32" s="31"/>
    </row>
    <row r="33" spans="2:24">
      <c r="B33" s="11" t="s">
        <v>51</v>
      </c>
      <c r="C33" s="28">
        <v>0</v>
      </c>
      <c r="D33" s="28">
        <f>2*3</f>
        <v>6</v>
      </c>
      <c r="E33" s="28">
        <v>0</v>
      </c>
      <c r="F33" s="27">
        <v>0</v>
      </c>
      <c r="G33" s="27">
        <v>0.5</v>
      </c>
      <c r="I33" s="31"/>
    </row>
    <row r="34" spans="2:24">
      <c r="B34" s="11"/>
      <c r="C34" s="5"/>
      <c r="D34" s="5"/>
      <c r="E34" s="5"/>
      <c r="F34" s="5"/>
      <c r="G34" s="5"/>
    </row>
    <row r="35" spans="2:24">
      <c r="B35" s="11"/>
      <c r="C35" s="5"/>
      <c r="D35" s="5"/>
      <c r="E35" s="5"/>
      <c r="F35" s="5"/>
      <c r="G35" s="5"/>
    </row>
    <row r="36" spans="2:24">
      <c r="B36" s="11"/>
      <c r="C36" s="5"/>
      <c r="D36" s="5"/>
      <c r="E36" s="5"/>
      <c r="F36" s="5"/>
      <c r="G36" s="5"/>
    </row>
    <row r="37" spans="2:24">
      <c r="B37" s="11"/>
      <c r="C37" s="5"/>
      <c r="D37" s="5"/>
      <c r="E37" s="5"/>
      <c r="F37" s="5"/>
      <c r="G37" s="5"/>
    </row>
    <row r="38" spans="2:24">
      <c r="B38" s="11"/>
      <c r="C38" s="5"/>
      <c r="D38" s="5"/>
      <c r="E38" s="5"/>
      <c r="F38" s="5"/>
      <c r="G38" s="5"/>
    </row>
    <row r="39" spans="2:24">
      <c r="B39" s="11"/>
      <c r="C39" s="5"/>
      <c r="D39" s="5"/>
      <c r="E39" s="5"/>
      <c r="F39" s="5"/>
      <c r="G39" s="5"/>
    </row>
    <row r="40" spans="2:24">
      <c r="B40" s="11"/>
      <c r="C40" s="5"/>
      <c r="D40" s="5"/>
      <c r="E40" s="5"/>
      <c r="F40" s="5"/>
      <c r="G40" s="5"/>
    </row>
    <row r="41" spans="2:24">
      <c r="B41" s="11"/>
      <c r="C41" s="5"/>
      <c r="D41" s="5"/>
      <c r="E41" s="5"/>
      <c r="F41" s="5"/>
      <c r="G41" s="5"/>
    </row>
    <row r="44" spans="2:24" ht="15.6">
      <c r="B44" s="17" t="s">
        <v>52</v>
      </c>
    </row>
    <row r="45" spans="2:24">
      <c r="E45" t="s">
        <v>53</v>
      </c>
    </row>
    <row r="46" spans="2:24">
      <c r="E46" s="6">
        <v>0.16666666666666666</v>
      </c>
      <c r="F46" s="6">
        <v>0.33333333333333331</v>
      </c>
      <c r="G46" s="6">
        <v>0.5</v>
      </c>
      <c r="H46" s="6">
        <v>1</v>
      </c>
      <c r="I46" s="6">
        <v>2</v>
      </c>
      <c r="J46" s="6">
        <v>6</v>
      </c>
      <c r="K46" s="6">
        <v>12</v>
      </c>
      <c r="L46" s="6">
        <v>24</v>
      </c>
      <c r="M46" s="6">
        <v>48</v>
      </c>
      <c r="N46" s="6">
        <v>72</v>
      </c>
      <c r="O46" t="s">
        <v>54</v>
      </c>
    </row>
    <row r="47" spans="2:24">
      <c r="B47" s="10" t="s">
        <v>55</v>
      </c>
      <c r="C47" s="2" t="s">
        <v>56</v>
      </c>
      <c r="D47" s="2" t="s">
        <v>57</v>
      </c>
      <c r="E47" s="2" t="s">
        <v>58</v>
      </c>
      <c r="F47" s="2" t="s">
        <v>59</v>
      </c>
      <c r="G47" s="2" t="s">
        <v>60</v>
      </c>
      <c r="H47" s="2" t="s">
        <v>61</v>
      </c>
      <c r="I47" s="2" t="s">
        <v>62</v>
      </c>
      <c r="J47" s="2" t="s">
        <v>63</v>
      </c>
      <c r="K47" s="2" t="s">
        <v>64</v>
      </c>
      <c r="L47" s="2" t="s">
        <v>65</v>
      </c>
      <c r="M47" s="2" t="s">
        <v>66</v>
      </c>
      <c r="N47" s="2" t="s">
        <v>67</v>
      </c>
    </row>
    <row r="48" spans="2:24">
      <c r="B48" s="10" t="s">
        <v>68</v>
      </c>
      <c r="C48">
        <v>1.58</v>
      </c>
      <c r="D48">
        <v>0.63300000000000001</v>
      </c>
      <c r="E48" s="5">
        <v>9.34</v>
      </c>
      <c r="F48" s="5">
        <v>14.1</v>
      </c>
      <c r="G48" s="5">
        <v>17.899999999999999</v>
      </c>
      <c r="H48" s="5">
        <v>26.2</v>
      </c>
      <c r="I48" s="5">
        <v>37.5</v>
      </c>
      <c r="J48" s="5">
        <v>62.4</v>
      </c>
      <c r="K48" s="5">
        <v>82.5</v>
      </c>
      <c r="L48" s="5">
        <v>105</v>
      </c>
      <c r="M48" s="5">
        <v>128</v>
      </c>
      <c r="N48" s="5">
        <v>140</v>
      </c>
      <c r="P48" s="8"/>
      <c r="Q48" s="8"/>
      <c r="R48" s="8"/>
      <c r="S48" s="8"/>
      <c r="T48" s="8"/>
      <c r="U48" s="8"/>
      <c r="V48" s="8"/>
      <c r="W48" s="8"/>
      <c r="X48" s="8"/>
    </row>
    <row r="49" spans="2:24">
      <c r="B49" s="10"/>
      <c r="C49">
        <v>2</v>
      </c>
      <c r="D49">
        <v>0.5</v>
      </c>
      <c r="E49" s="5">
        <v>10.3</v>
      </c>
      <c r="F49" s="5">
        <v>15.6</v>
      </c>
      <c r="G49" s="5">
        <v>19.7</v>
      </c>
      <c r="H49" s="5">
        <v>28.9</v>
      </c>
      <c r="I49" s="5">
        <v>41.3</v>
      </c>
      <c r="J49" s="5">
        <v>68.7</v>
      </c>
      <c r="K49" s="5">
        <v>90.7</v>
      </c>
      <c r="L49" s="5">
        <v>115</v>
      </c>
      <c r="M49" s="5">
        <v>140</v>
      </c>
      <c r="N49" s="5">
        <v>154</v>
      </c>
      <c r="P49" s="8"/>
      <c r="Q49" s="8"/>
      <c r="R49" s="8"/>
      <c r="S49" s="8"/>
      <c r="T49" s="8"/>
      <c r="U49" s="8"/>
      <c r="V49" s="8"/>
      <c r="W49" s="8"/>
      <c r="X49" s="8"/>
    </row>
    <row r="50" spans="2:24">
      <c r="B50" s="10"/>
      <c r="C50">
        <v>5</v>
      </c>
      <c r="D50">
        <v>0.2</v>
      </c>
      <c r="E50" s="5">
        <v>13.7</v>
      </c>
      <c r="F50" s="5">
        <v>20.7</v>
      </c>
      <c r="G50" s="5">
        <v>26.2</v>
      </c>
      <c r="H50" s="5">
        <v>38.299999999999997</v>
      </c>
      <c r="I50" s="5">
        <v>54.7</v>
      </c>
      <c r="J50" s="5">
        <v>90.7</v>
      </c>
      <c r="K50" s="5">
        <v>119</v>
      </c>
      <c r="L50" s="5">
        <v>151</v>
      </c>
      <c r="M50" s="5">
        <v>184</v>
      </c>
      <c r="N50" s="5">
        <v>202</v>
      </c>
      <c r="P50" s="8"/>
      <c r="Q50" s="8"/>
      <c r="R50" s="8"/>
      <c r="S50" s="8"/>
      <c r="T50" s="8"/>
      <c r="U50" s="8"/>
      <c r="V50" s="8"/>
      <c r="W50" s="8"/>
      <c r="X50" s="8"/>
    </row>
    <row r="51" spans="2:24">
      <c r="B51" s="10"/>
      <c r="C51">
        <v>10</v>
      </c>
      <c r="D51">
        <v>0.1</v>
      </c>
      <c r="E51" s="5">
        <v>16.399999999999999</v>
      </c>
      <c r="F51" s="5">
        <v>24.7</v>
      </c>
      <c r="G51" s="5">
        <v>31.1</v>
      </c>
      <c r="H51" s="5">
        <v>45.5</v>
      </c>
      <c r="I51" s="5">
        <v>64.8</v>
      </c>
      <c r="J51" s="5">
        <v>107</v>
      </c>
      <c r="K51" s="5">
        <v>141</v>
      </c>
      <c r="L51" s="5">
        <v>179</v>
      </c>
      <c r="M51" s="5">
        <v>217</v>
      </c>
      <c r="N51" s="5">
        <v>238</v>
      </c>
      <c r="P51" s="8"/>
      <c r="Q51" s="8"/>
      <c r="R51" s="8"/>
      <c r="S51" s="8"/>
      <c r="T51" s="8"/>
      <c r="U51" s="8"/>
      <c r="V51" s="8"/>
      <c r="W51" s="8"/>
      <c r="X51" s="8"/>
    </row>
    <row r="52" spans="2:24">
      <c r="B52" s="10"/>
      <c r="C52">
        <v>20</v>
      </c>
      <c r="D52">
        <v>0.05</v>
      </c>
      <c r="E52" s="5">
        <v>19.2</v>
      </c>
      <c r="F52" s="5">
        <v>28.8</v>
      </c>
      <c r="G52" s="5">
        <v>36.299999999999997</v>
      </c>
      <c r="H52" s="5">
        <v>53</v>
      </c>
      <c r="I52" s="5">
        <v>75.5</v>
      </c>
      <c r="J52" s="5">
        <v>125</v>
      </c>
      <c r="K52" s="5">
        <v>164</v>
      </c>
      <c r="L52" s="5">
        <v>207</v>
      </c>
      <c r="M52" s="5">
        <v>251</v>
      </c>
      <c r="N52" s="5">
        <v>275</v>
      </c>
      <c r="P52" s="8"/>
      <c r="Q52" s="8"/>
      <c r="R52" s="8"/>
      <c r="S52" s="8"/>
      <c r="T52" s="8"/>
      <c r="U52" s="8"/>
      <c r="V52" s="8"/>
      <c r="W52" s="8"/>
      <c r="X52" s="8"/>
    </row>
    <row r="53" spans="2:24">
      <c r="B53" s="10"/>
      <c r="C53">
        <v>30</v>
      </c>
      <c r="D53">
        <v>3.3000000000000002E-2</v>
      </c>
      <c r="E53" s="5">
        <v>20.9</v>
      </c>
      <c r="F53" s="5">
        <v>31.4</v>
      </c>
      <c r="G53" s="5">
        <v>39.5</v>
      </c>
      <c r="H53" s="5">
        <v>57.6</v>
      </c>
      <c r="I53" s="5">
        <v>82.1</v>
      </c>
      <c r="J53" s="5">
        <v>135</v>
      </c>
      <c r="K53" s="5">
        <v>178</v>
      </c>
      <c r="L53" s="5">
        <v>225</v>
      </c>
      <c r="M53" s="5">
        <v>272</v>
      </c>
      <c r="N53" s="5">
        <v>298</v>
      </c>
      <c r="P53" s="8"/>
      <c r="Q53" s="8"/>
      <c r="R53" s="8"/>
      <c r="S53" s="8"/>
      <c r="T53" s="8"/>
      <c r="U53" s="8"/>
      <c r="V53" s="8"/>
      <c r="W53" s="8"/>
      <c r="X53" s="8"/>
    </row>
    <row r="54" spans="2:24">
      <c r="B54" s="10"/>
      <c r="C54">
        <v>40</v>
      </c>
      <c r="D54">
        <v>2.5000000000000001E-2</v>
      </c>
      <c r="E54" s="5">
        <v>22.1</v>
      </c>
      <c r="F54" s="5">
        <v>33.200000000000003</v>
      </c>
      <c r="G54" s="5">
        <v>41.9</v>
      </c>
      <c r="H54" s="5">
        <v>61</v>
      </c>
      <c r="I54" s="5">
        <v>86.8</v>
      </c>
      <c r="J54" s="5">
        <v>143</v>
      </c>
      <c r="K54" s="5">
        <v>188</v>
      </c>
      <c r="L54" s="5">
        <v>237</v>
      </c>
      <c r="M54" s="5">
        <v>287</v>
      </c>
      <c r="N54" s="5">
        <v>314</v>
      </c>
      <c r="P54" s="8"/>
      <c r="Q54" s="8"/>
      <c r="R54" s="8"/>
      <c r="S54" s="8"/>
      <c r="T54" s="8"/>
      <c r="U54" s="8"/>
      <c r="V54" s="8"/>
      <c r="W54" s="8"/>
      <c r="X54" s="8"/>
    </row>
    <row r="55" spans="2:24">
      <c r="B55" s="10"/>
      <c r="C55">
        <v>50</v>
      </c>
      <c r="D55">
        <v>0.02</v>
      </c>
      <c r="E55" s="5">
        <v>23.1</v>
      </c>
      <c r="F55" s="5">
        <v>34.700000000000003</v>
      </c>
      <c r="G55" s="5">
        <v>43.7</v>
      </c>
      <c r="H55" s="5">
        <v>63.7</v>
      </c>
      <c r="I55" s="5">
        <v>90.5</v>
      </c>
      <c r="J55" s="5">
        <v>149</v>
      </c>
      <c r="K55" s="5">
        <v>196</v>
      </c>
      <c r="L55" s="5">
        <v>247</v>
      </c>
      <c r="M55" s="5">
        <v>299</v>
      </c>
      <c r="N55" s="5">
        <v>327</v>
      </c>
      <c r="P55" s="8"/>
      <c r="Q55" s="8"/>
      <c r="R55" s="8"/>
      <c r="S55" s="8"/>
      <c r="T55" s="8"/>
      <c r="U55" s="8"/>
      <c r="V55" s="8"/>
      <c r="W55" s="8"/>
      <c r="X55" s="8"/>
    </row>
    <row r="56" spans="2:24">
      <c r="B56" s="10"/>
      <c r="C56">
        <v>60</v>
      </c>
      <c r="D56">
        <v>1.7000000000000001E-2</v>
      </c>
      <c r="E56" s="5">
        <v>23.9</v>
      </c>
      <c r="F56" s="5">
        <v>35.9</v>
      </c>
      <c r="G56" s="5">
        <v>45.2</v>
      </c>
      <c r="H56" s="5">
        <v>65.900000000000006</v>
      </c>
      <c r="I56" s="5">
        <v>93.6</v>
      </c>
      <c r="J56" s="5">
        <v>154</v>
      </c>
      <c r="K56" s="5">
        <v>202</v>
      </c>
      <c r="L56" s="5">
        <v>255</v>
      </c>
      <c r="M56" s="5">
        <v>309</v>
      </c>
      <c r="N56" s="5">
        <v>338</v>
      </c>
      <c r="P56" s="8"/>
      <c r="Q56" s="8"/>
      <c r="R56" s="8"/>
      <c r="S56" s="8"/>
      <c r="T56" s="8"/>
      <c r="U56" s="8"/>
      <c r="V56" s="8"/>
      <c r="W56" s="8"/>
      <c r="X56" s="8"/>
    </row>
    <row r="57" spans="2:24">
      <c r="B57" s="10"/>
      <c r="C57">
        <v>80</v>
      </c>
      <c r="D57">
        <v>1.2999999999999999E-2</v>
      </c>
      <c r="E57" s="5">
        <v>25.2</v>
      </c>
      <c r="F57" s="5">
        <v>37.9</v>
      </c>
      <c r="G57" s="5">
        <v>47.7</v>
      </c>
      <c r="H57" s="5">
        <v>69.400000000000006</v>
      </c>
      <c r="I57" s="5">
        <v>98.6</v>
      </c>
      <c r="J57" s="5">
        <v>162</v>
      </c>
      <c r="K57" s="5">
        <v>213</v>
      </c>
      <c r="L57" s="5">
        <v>268</v>
      </c>
      <c r="M57" s="5">
        <v>324</v>
      </c>
      <c r="N57" s="5">
        <v>355</v>
      </c>
      <c r="P57" s="8"/>
      <c r="Q57" s="8"/>
      <c r="R57" s="8"/>
      <c r="S57" s="8"/>
      <c r="T57" s="8"/>
      <c r="U57" s="8"/>
      <c r="V57" s="8"/>
      <c r="W57" s="8"/>
      <c r="X57" s="8"/>
    </row>
    <row r="58" spans="2:24">
      <c r="B58" s="10"/>
      <c r="C58">
        <v>100</v>
      </c>
      <c r="D58">
        <v>0.01</v>
      </c>
      <c r="E58" s="5">
        <v>26.3</v>
      </c>
      <c r="F58" s="5">
        <v>39.4</v>
      </c>
      <c r="G58" s="5">
        <v>49.6</v>
      </c>
      <c r="H58" s="5">
        <v>72.2</v>
      </c>
      <c r="I58" s="5">
        <v>103</v>
      </c>
      <c r="J58" s="5">
        <v>168</v>
      </c>
      <c r="K58" s="5">
        <v>221</v>
      </c>
      <c r="L58" s="5">
        <v>278</v>
      </c>
      <c r="M58" s="5">
        <v>336</v>
      </c>
      <c r="N58" s="5">
        <v>368</v>
      </c>
      <c r="P58" s="8"/>
      <c r="Q58" s="8"/>
      <c r="R58" s="8"/>
      <c r="S58" s="8"/>
      <c r="T58" s="8"/>
      <c r="U58" s="8"/>
      <c r="V58" s="8"/>
      <c r="W58" s="8"/>
      <c r="X58" s="8"/>
    </row>
    <row r="59" spans="2:24">
      <c r="B59" s="10"/>
    </row>
    <row r="60" spans="2:24">
      <c r="B60" s="10" t="s">
        <v>69</v>
      </c>
      <c r="C60">
        <v>1.58</v>
      </c>
      <c r="D60" s="7">
        <v>0.63300000000000001</v>
      </c>
      <c r="E60" s="5">
        <v>10.7</v>
      </c>
      <c r="F60" s="5">
        <v>16.2</v>
      </c>
      <c r="G60" s="5">
        <v>20.399999999999999</v>
      </c>
      <c r="H60" s="5">
        <v>30</v>
      </c>
      <c r="I60" s="5">
        <v>42.6</v>
      </c>
      <c r="J60" s="5">
        <v>69.5</v>
      </c>
      <c r="K60" s="5">
        <v>90.5</v>
      </c>
      <c r="L60" s="5">
        <v>114</v>
      </c>
      <c r="M60" s="5">
        <v>137</v>
      </c>
      <c r="N60" s="5">
        <v>149</v>
      </c>
      <c r="P60" s="8"/>
      <c r="Q60" s="8"/>
      <c r="R60" s="8"/>
      <c r="S60" s="8"/>
      <c r="T60" s="8"/>
      <c r="U60" s="8"/>
      <c r="V60" s="8"/>
      <c r="W60" s="8"/>
      <c r="X60" s="8"/>
    </row>
    <row r="61" spans="2:24">
      <c r="B61" s="10"/>
      <c r="C61">
        <v>2</v>
      </c>
      <c r="D61" s="7">
        <v>0.5</v>
      </c>
      <c r="E61" s="5">
        <v>11.8</v>
      </c>
      <c r="F61" s="5">
        <v>17.899999999999999</v>
      </c>
      <c r="G61" s="5">
        <v>22.6</v>
      </c>
      <c r="H61" s="5">
        <v>33.1</v>
      </c>
      <c r="I61" s="5">
        <v>47.2</v>
      </c>
      <c r="J61" s="5">
        <v>76.900000000000006</v>
      </c>
      <c r="K61" s="5">
        <v>100</v>
      </c>
      <c r="L61" s="5">
        <v>125</v>
      </c>
      <c r="M61" s="5">
        <v>151</v>
      </c>
      <c r="N61" s="5">
        <v>164</v>
      </c>
      <c r="P61" s="8"/>
      <c r="Q61" s="8"/>
      <c r="R61" s="8"/>
      <c r="S61" s="8"/>
      <c r="T61" s="8"/>
      <c r="U61" s="8"/>
      <c r="V61" s="8"/>
      <c r="W61" s="8"/>
      <c r="X61" s="8"/>
    </row>
    <row r="62" spans="2:24">
      <c r="B62" s="10"/>
      <c r="C62">
        <v>5</v>
      </c>
      <c r="D62" s="7">
        <v>0.2</v>
      </c>
      <c r="E62" s="5">
        <v>15.9</v>
      </c>
      <c r="F62" s="5">
        <v>24</v>
      </c>
      <c r="G62" s="5">
        <v>30.2</v>
      </c>
      <c r="H62" s="5">
        <v>44.2</v>
      </c>
      <c r="I62" s="5">
        <v>62.8</v>
      </c>
      <c r="J62" s="5">
        <v>102</v>
      </c>
      <c r="K62" s="5">
        <v>133</v>
      </c>
      <c r="L62" s="5">
        <v>166</v>
      </c>
      <c r="M62" s="5">
        <v>199</v>
      </c>
      <c r="N62" s="5">
        <v>217</v>
      </c>
      <c r="P62" s="8"/>
      <c r="Q62" s="8"/>
      <c r="R62" s="8"/>
      <c r="S62" s="8"/>
      <c r="T62" s="8"/>
      <c r="U62" s="8"/>
      <c r="V62" s="8"/>
      <c r="W62" s="8"/>
      <c r="X62" s="8"/>
    </row>
    <row r="63" spans="2:24">
      <c r="B63" s="10"/>
      <c r="C63">
        <v>10</v>
      </c>
      <c r="D63" s="7">
        <v>0.1</v>
      </c>
      <c r="E63" s="5">
        <v>19</v>
      </c>
      <c r="F63" s="5">
        <v>28.6</v>
      </c>
      <c r="G63" s="5">
        <v>36</v>
      </c>
      <c r="H63" s="5">
        <v>52.7</v>
      </c>
      <c r="I63" s="5">
        <v>74.7</v>
      </c>
      <c r="J63" s="5">
        <v>121</v>
      </c>
      <c r="K63" s="5">
        <v>157</v>
      </c>
      <c r="L63" s="5">
        <v>196</v>
      </c>
      <c r="M63" s="5">
        <v>235</v>
      </c>
      <c r="N63" s="5">
        <v>256</v>
      </c>
      <c r="P63" s="8"/>
      <c r="Q63" s="8"/>
      <c r="R63" s="8"/>
      <c r="S63" s="8"/>
      <c r="T63" s="8"/>
      <c r="U63" s="8"/>
      <c r="V63" s="8"/>
      <c r="W63" s="8"/>
      <c r="X63" s="8"/>
    </row>
    <row r="64" spans="2:24">
      <c r="B64" s="10"/>
      <c r="C64">
        <v>20</v>
      </c>
      <c r="D64" s="7">
        <v>0.05</v>
      </c>
      <c r="E64" s="5">
        <v>22.3</v>
      </c>
      <c r="F64" s="5">
        <v>33.5</v>
      </c>
      <c r="G64" s="5">
        <v>42.2</v>
      </c>
      <c r="H64" s="5">
        <v>61.6</v>
      </c>
      <c r="I64" s="5">
        <v>87.2</v>
      </c>
      <c r="J64" s="5">
        <v>141</v>
      </c>
      <c r="K64" s="5">
        <v>183</v>
      </c>
      <c r="L64" s="5">
        <v>228</v>
      </c>
      <c r="M64" s="5">
        <v>273</v>
      </c>
      <c r="N64" s="5">
        <v>297</v>
      </c>
      <c r="P64" s="8"/>
      <c r="Q64" s="8"/>
      <c r="R64" s="8"/>
      <c r="S64" s="8"/>
      <c r="T64" s="8"/>
      <c r="U64" s="8"/>
      <c r="V64" s="8"/>
      <c r="W64" s="8"/>
      <c r="X64" s="8"/>
    </row>
    <row r="65" spans="2:24">
      <c r="B65" s="10"/>
      <c r="C65">
        <v>30</v>
      </c>
      <c r="D65" s="7">
        <v>3.3000000000000002E-2</v>
      </c>
      <c r="E65" s="5">
        <v>24.3</v>
      </c>
      <c r="F65" s="5">
        <v>36.5</v>
      </c>
      <c r="G65" s="5">
        <v>45.9</v>
      </c>
      <c r="H65" s="5">
        <v>67</v>
      </c>
      <c r="I65" s="5">
        <v>94.9</v>
      </c>
      <c r="J65" s="5">
        <v>154</v>
      </c>
      <c r="K65" s="5">
        <v>199</v>
      </c>
      <c r="L65" s="5">
        <v>247</v>
      </c>
      <c r="M65" s="5">
        <v>296</v>
      </c>
      <c r="N65" s="5">
        <v>322</v>
      </c>
      <c r="P65" s="8"/>
      <c r="Q65" s="8"/>
      <c r="R65" s="8"/>
      <c r="S65" s="8"/>
      <c r="T65" s="8"/>
      <c r="U65" s="8"/>
      <c r="V65" s="8"/>
      <c r="W65" s="8"/>
      <c r="X65" s="8"/>
    </row>
    <row r="66" spans="2:24">
      <c r="B66" s="10"/>
      <c r="C66">
        <v>40</v>
      </c>
      <c r="D66" s="7">
        <v>2.5000000000000001E-2</v>
      </c>
      <c r="E66" s="5">
        <v>25.7</v>
      </c>
      <c r="F66" s="5">
        <v>38.6</v>
      </c>
      <c r="G66" s="5">
        <v>48.6</v>
      </c>
      <c r="H66" s="5">
        <v>70.900000000000006</v>
      </c>
      <c r="I66" s="5">
        <v>100</v>
      </c>
      <c r="J66" s="5">
        <v>163</v>
      </c>
      <c r="K66" s="5">
        <v>210</v>
      </c>
      <c r="L66" s="5">
        <v>261</v>
      </c>
      <c r="M66" s="5">
        <v>312</v>
      </c>
      <c r="N66" s="5">
        <v>340</v>
      </c>
      <c r="P66" s="8"/>
      <c r="Q66" s="8"/>
      <c r="R66" s="8"/>
      <c r="S66" s="8"/>
      <c r="T66" s="8"/>
      <c r="U66" s="8"/>
      <c r="V66" s="8"/>
      <c r="W66" s="8"/>
      <c r="X66" s="8"/>
    </row>
    <row r="67" spans="2:24">
      <c r="B67" s="10"/>
      <c r="C67">
        <v>50</v>
      </c>
      <c r="D67" s="7">
        <v>0.02</v>
      </c>
      <c r="E67" s="5">
        <v>26.9</v>
      </c>
      <c r="F67" s="5">
        <v>40.4</v>
      </c>
      <c r="G67" s="5">
        <v>50.8</v>
      </c>
      <c r="H67" s="5">
        <v>74.099999999999994</v>
      </c>
      <c r="I67" s="5">
        <v>105</v>
      </c>
      <c r="J67" s="5">
        <v>170</v>
      </c>
      <c r="K67" s="5">
        <v>219</v>
      </c>
      <c r="L67" s="5">
        <v>272</v>
      </c>
      <c r="M67" s="5">
        <v>326</v>
      </c>
      <c r="N67" s="5">
        <v>354</v>
      </c>
      <c r="P67" s="8"/>
      <c r="Q67" s="8"/>
      <c r="R67" s="8"/>
      <c r="S67" s="8"/>
      <c r="T67" s="8"/>
      <c r="U67" s="8"/>
      <c r="V67" s="8"/>
      <c r="W67" s="8"/>
      <c r="X67" s="8"/>
    </row>
    <row r="68" spans="2:24">
      <c r="B68" s="10"/>
      <c r="C68">
        <v>60</v>
      </c>
      <c r="D68" s="7">
        <v>1.7000000000000001E-2</v>
      </c>
      <c r="E68" s="5">
        <v>27.8</v>
      </c>
      <c r="F68" s="5">
        <v>41.8</v>
      </c>
      <c r="G68" s="5">
        <v>52.6</v>
      </c>
      <c r="H68" s="5">
        <v>76.599999999999994</v>
      </c>
      <c r="I68" s="5">
        <v>108</v>
      </c>
      <c r="J68" s="5">
        <v>175</v>
      </c>
      <c r="K68" s="5">
        <v>227</v>
      </c>
      <c r="L68" s="5">
        <v>281</v>
      </c>
      <c r="M68" s="5">
        <v>336</v>
      </c>
      <c r="N68" s="5">
        <v>366</v>
      </c>
      <c r="P68" s="8"/>
      <c r="Q68" s="8"/>
      <c r="R68" s="8"/>
      <c r="S68" s="8"/>
      <c r="T68" s="8"/>
      <c r="U68" s="8"/>
      <c r="V68" s="8"/>
      <c r="W68" s="8"/>
      <c r="X68" s="8"/>
    </row>
    <row r="69" spans="2:24">
      <c r="B69" s="10"/>
      <c r="C69">
        <v>80</v>
      </c>
      <c r="D69" s="7">
        <v>1.2E-2</v>
      </c>
      <c r="E69" s="5">
        <v>29.4</v>
      </c>
      <c r="F69" s="5">
        <v>44.1</v>
      </c>
      <c r="G69" s="5">
        <v>55.5</v>
      </c>
      <c r="H69" s="5">
        <v>80.8</v>
      </c>
      <c r="I69" s="5">
        <v>114</v>
      </c>
      <c r="J69" s="5">
        <v>185</v>
      </c>
      <c r="K69" s="5">
        <v>238</v>
      </c>
      <c r="L69" s="5">
        <v>296</v>
      </c>
      <c r="M69" s="5">
        <v>354</v>
      </c>
      <c r="N69" s="5">
        <v>384</v>
      </c>
      <c r="P69" s="8"/>
      <c r="Q69" s="8"/>
      <c r="R69" s="8"/>
      <c r="S69" s="8"/>
      <c r="T69" s="8"/>
      <c r="U69" s="8"/>
      <c r="V69" s="8"/>
      <c r="W69" s="8"/>
      <c r="X69" s="8"/>
    </row>
    <row r="70" spans="2:24">
      <c r="B70" s="10"/>
      <c r="C70">
        <v>100</v>
      </c>
      <c r="D70" s="7">
        <v>0.01</v>
      </c>
      <c r="E70" s="5">
        <v>30.6</v>
      </c>
      <c r="F70" s="5">
        <v>45.9</v>
      </c>
      <c r="G70" s="5">
        <v>57.7</v>
      </c>
      <c r="H70" s="5">
        <v>84</v>
      </c>
      <c r="I70" s="5">
        <v>119</v>
      </c>
      <c r="J70" s="5">
        <v>192</v>
      </c>
      <c r="K70" s="5">
        <v>248</v>
      </c>
      <c r="L70" s="5">
        <v>307</v>
      </c>
      <c r="M70" s="5">
        <v>367</v>
      </c>
      <c r="N70" s="5">
        <v>399</v>
      </c>
      <c r="P70" s="8"/>
      <c r="Q70" s="8"/>
      <c r="R70" s="8"/>
      <c r="S70" s="8"/>
      <c r="T70" s="8"/>
      <c r="U70" s="8"/>
      <c r="V70" s="8"/>
      <c r="W70" s="8"/>
      <c r="X70" s="8"/>
    </row>
    <row r="71" spans="2:24">
      <c r="B71" s="10"/>
    </row>
    <row r="72" spans="2:24">
      <c r="B72" s="10" t="s">
        <v>70</v>
      </c>
      <c r="C72">
        <v>1.58</v>
      </c>
      <c r="D72">
        <v>0.63300000000000001</v>
      </c>
      <c r="E72" s="5">
        <v>1.1000000000000001</v>
      </c>
      <c r="F72" s="5">
        <v>1.5</v>
      </c>
      <c r="G72" s="5">
        <v>1.7</v>
      </c>
      <c r="H72" s="5">
        <v>2.5</v>
      </c>
      <c r="I72" s="5">
        <v>3.4</v>
      </c>
      <c r="J72" s="5">
        <v>6.4</v>
      </c>
      <c r="K72" s="5">
        <v>9.5</v>
      </c>
      <c r="L72" s="5">
        <v>3.5</v>
      </c>
      <c r="M72" s="5">
        <v>6.9</v>
      </c>
      <c r="N72" s="5">
        <v>6.8</v>
      </c>
    </row>
    <row r="73" spans="2:24">
      <c r="B73" s="10"/>
      <c r="C73">
        <v>2</v>
      </c>
      <c r="D73">
        <v>0.5</v>
      </c>
      <c r="E73" s="5">
        <v>1.2</v>
      </c>
      <c r="F73" s="5">
        <v>1.6</v>
      </c>
      <c r="G73" s="5">
        <v>1.8</v>
      </c>
      <c r="H73" s="5">
        <v>2.7</v>
      </c>
      <c r="I73" s="5">
        <v>3.7</v>
      </c>
      <c r="J73" s="5">
        <v>7.1</v>
      </c>
      <c r="K73" s="5">
        <v>10</v>
      </c>
      <c r="L73" s="5">
        <v>3.7</v>
      </c>
      <c r="M73" s="5">
        <v>7.5</v>
      </c>
      <c r="N73" s="5">
        <v>7.4</v>
      </c>
    </row>
    <row r="74" spans="2:24">
      <c r="B74" s="10"/>
      <c r="C74">
        <v>5</v>
      </c>
      <c r="D74">
        <v>0.2</v>
      </c>
      <c r="E74" s="5">
        <v>1.8</v>
      </c>
      <c r="F74" s="5">
        <v>2.5</v>
      </c>
      <c r="G74" s="5">
        <v>2.8</v>
      </c>
      <c r="H74" s="5">
        <v>3.9</v>
      </c>
      <c r="I74" s="5">
        <v>5.6</v>
      </c>
      <c r="J74" s="5">
        <v>9.6</v>
      </c>
      <c r="K74" s="5">
        <v>14</v>
      </c>
      <c r="L74" s="5">
        <v>6.2</v>
      </c>
      <c r="M74" s="5">
        <v>11</v>
      </c>
      <c r="N74" s="5">
        <v>11</v>
      </c>
    </row>
    <row r="75" spans="2:24">
      <c r="B75" s="10"/>
      <c r="C75">
        <v>10</v>
      </c>
      <c r="D75">
        <v>0.1</v>
      </c>
      <c r="E75" s="5">
        <v>2.2999999999999998</v>
      </c>
      <c r="F75" s="5">
        <v>3.4</v>
      </c>
      <c r="G75" s="5">
        <v>4</v>
      </c>
      <c r="H75" s="5">
        <v>5.3</v>
      </c>
      <c r="I75" s="5">
        <v>7.6</v>
      </c>
      <c r="J75" s="5">
        <v>12</v>
      </c>
      <c r="K75" s="5">
        <v>18</v>
      </c>
      <c r="L75" s="5">
        <v>9.3000000000000007</v>
      </c>
      <c r="M75" s="5">
        <v>15</v>
      </c>
      <c r="N75" s="5">
        <v>16</v>
      </c>
    </row>
    <row r="76" spans="2:24">
      <c r="B76" s="10"/>
      <c r="C76">
        <v>20</v>
      </c>
      <c r="D76">
        <v>0.05</v>
      </c>
      <c r="E76" s="5">
        <v>3.1</v>
      </c>
      <c r="F76" s="5">
        <v>4.5999999999999996</v>
      </c>
      <c r="G76" s="5">
        <v>5.5</v>
      </c>
      <c r="H76" s="5">
        <v>7.3</v>
      </c>
      <c r="I76" s="5">
        <v>10</v>
      </c>
      <c r="J76" s="5">
        <v>16</v>
      </c>
      <c r="K76" s="5">
        <v>22</v>
      </c>
      <c r="L76" s="5">
        <v>14</v>
      </c>
      <c r="M76" s="5">
        <v>20</v>
      </c>
      <c r="N76" s="5">
        <v>22</v>
      </c>
    </row>
    <row r="77" spans="2:24">
      <c r="B77" s="10"/>
      <c r="C77">
        <v>30</v>
      </c>
      <c r="D77">
        <v>3.3000000000000002E-2</v>
      </c>
      <c r="E77" s="5">
        <v>3.6</v>
      </c>
      <c r="F77" s="5">
        <v>5.5</v>
      </c>
      <c r="G77" s="5">
        <v>6.7</v>
      </c>
      <c r="H77" s="5">
        <v>8.9</v>
      </c>
      <c r="I77" s="5">
        <v>13</v>
      </c>
      <c r="J77" s="5">
        <v>18</v>
      </c>
      <c r="K77" s="5">
        <v>26</v>
      </c>
      <c r="L77" s="5">
        <v>17</v>
      </c>
      <c r="M77" s="5">
        <v>24</v>
      </c>
      <c r="N77" s="5">
        <v>26</v>
      </c>
    </row>
    <row r="78" spans="2:24">
      <c r="B78" s="10"/>
      <c r="C78">
        <v>40</v>
      </c>
      <c r="D78">
        <v>2.5000000000000001E-2</v>
      </c>
      <c r="E78" s="5">
        <v>4</v>
      </c>
      <c r="F78" s="5">
        <v>6.2</v>
      </c>
      <c r="G78" s="5">
        <v>7.6</v>
      </c>
      <c r="H78" s="5">
        <v>10</v>
      </c>
      <c r="I78" s="5">
        <v>14</v>
      </c>
      <c r="J78" s="5">
        <v>21</v>
      </c>
      <c r="K78" s="5">
        <v>29</v>
      </c>
      <c r="L78" s="5">
        <v>19</v>
      </c>
      <c r="M78" s="5">
        <v>27</v>
      </c>
      <c r="N78" s="5">
        <v>30</v>
      </c>
    </row>
    <row r="79" spans="2:24">
      <c r="B79" s="10"/>
      <c r="C79">
        <v>50</v>
      </c>
      <c r="D79">
        <v>0.02</v>
      </c>
      <c r="E79" s="5">
        <v>4.4000000000000004</v>
      </c>
      <c r="F79" s="5">
        <v>6.8</v>
      </c>
      <c r="G79" s="5">
        <v>8.4</v>
      </c>
      <c r="H79" s="5">
        <v>11</v>
      </c>
      <c r="I79" s="5">
        <v>16</v>
      </c>
      <c r="J79" s="5">
        <v>22</v>
      </c>
      <c r="K79" s="5">
        <v>31</v>
      </c>
      <c r="L79" s="5">
        <v>22</v>
      </c>
      <c r="M79" s="5">
        <v>29</v>
      </c>
      <c r="N79" s="5">
        <v>33</v>
      </c>
    </row>
    <row r="80" spans="2:24">
      <c r="B80" s="10"/>
      <c r="C80">
        <v>60</v>
      </c>
      <c r="D80">
        <v>1.7000000000000001E-2</v>
      </c>
      <c r="E80" s="5">
        <v>4.8</v>
      </c>
      <c r="F80" s="5">
        <v>7.3</v>
      </c>
      <c r="G80" s="5">
        <v>9.1</v>
      </c>
      <c r="H80" s="5">
        <v>12</v>
      </c>
      <c r="I80" s="5">
        <v>17</v>
      </c>
      <c r="J80" s="5">
        <v>24</v>
      </c>
      <c r="K80" s="5">
        <v>34</v>
      </c>
      <c r="L80" s="5">
        <v>23</v>
      </c>
      <c r="M80" s="5">
        <v>31</v>
      </c>
      <c r="N80" s="5">
        <v>35</v>
      </c>
    </row>
    <row r="81" spans="2:23">
      <c r="B81" s="10"/>
      <c r="C81">
        <v>80</v>
      </c>
      <c r="D81">
        <v>1.2999999999999999E-2</v>
      </c>
      <c r="E81" s="5">
        <v>5.3</v>
      </c>
      <c r="F81" s="5">
        <v>8.3000000000000007</v>
      </c>
      <c r="G81" s="5">
        <v>10</v>
      </c>
      <c r="H81" s="5">
        <v>14</v>
      </c>
      <c r="I81" s="5">
        <v>20</v>
      </c>
      <c r="J81" s="5">
        <v>27</v>
      </c>
      <c r="K81" s="5">
        <v>37</v>
      </c>
      <c r="L81" s="5">
        <v>27</v>
      </c>
      <c r="M81" s="5">
        <v>35</v>
      </c>
      <c r="N81" s="5">
        <v>40</v>
      </c>
    </row>
    <row r="82" spans="2:23">
      <c r="C82">
        <v>100</v>
      </c>
      <c r="D82">
        <v>0.01</v>
      </c>
      <c r="E82" s="5">
        <v>5.8</v>
      </c>
      <c r="F82" s="5">
        <v>9.1</v>
      </c>
      <c r="G82" s="5">
        <v>11</v>
      </c>
      <c r="H82" s="5">
        <v>16</v>
      </c>
      <c r="I82" s="5">
        <v>22</v>
      </c>
      <c r="J82" s="5">
        <v>30</v>
      </c>
      <c r="K82" s="5">
        <v>41</v>
      </c>
      <c r="L82" s="5">
        <v>29</v>
      </c>
      <c r="M82" s="5">
        <v>38</v>
      </c>
      <c r="N82" s="5">
        <v>43</v>
      </c>
    </row>
    <row r="84" spans="2:23">
      <c r="B84" s="2" t="s">
        <v>71</v>
      </c>
      <c r="C84" s="5" t="s">
        <v>72</v>
      </c>
    </row>
    <row r="85" spans="2:23">
      <c r="B85" s="2" t="s">
        <v>73</v>
      </c>
      <c r="C85" s="5">
        <v>2759532</v>
      </c>
      <c r="G85" s="4"/>
      <c r="H85" s="4"/>
      <c r="I85" s="4"/>
      <c r="J85" s="4"/>
      <c r="K85" s="4"/>
      <c r="L85" s="4"/>
      <c r="M85" s="4"/>
    </row>
    <row r="86" spans="2:23">
      <c r="B86" s="2" t="s">
        <v>74</v>
      </c>
      <c r="C86" s="5">
        <v>6098783</v>
      </c>
      <c r="G86" s="4"/>
      <c r="H86" s="4"/>
      <c r="I86" s="4"/>
      <c r="J86" s="4"/>
      <c r="K86" s="4"/>
      <c r="L86" s="4"/>
      <c r="M86" s="4"/>
    </row>
    <row r="87" spans="2:23">
      <c r="C87" s="3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2:23"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2:23"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3:23"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3:23"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3:23"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3:23"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3:23"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3:23"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3:23"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3:23"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3:23"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3:23"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3:23"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3:23"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3:23"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3:23"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3:23"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3:23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3:23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3:23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3:23"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3:23"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3:23"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3:23"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3:23"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3:23"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3:23"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3:23"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3:23"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3:23"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3:23"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3:23"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3:23"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3:23"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44" spans="2:23">
      <c r="B144" s="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ranspower Documents" ma:contentTypeID="0x01010059C9F7FCA502814A82AE6D925899EB860100AAB18DAE45712548A3EE62C2BB9799D5" ma:contentTypeVersion="10" ma:contentTypeDescription="Create a new document." ma:contentTypeScope="" ma:versionID="975a41a60d28d4708846a9c16e99ac39">
  <xsd:schema xmlns:xsd="http://www.w3.org/2001/XMLSchema" xmlns:xs="http://www.w3.org/2001/XMLSchema" xmlns:p="http://schemas.microsoft.com/office/2006/metadata/properties" xmlns:ns1="http://schemas.microsoft.com/sharepoint/v3" xmlns:ns2="bb70162e-eb27-4d5a-b0b4-a6ff9c51a824" xmlns:ns3="1ab6a0a7-d4d2-4d17-aff9-87b682303f47" targetNamespace="http://schemas.microsoft.com/office/2006/metadata/properties" ma:root="true" ma:fieldsID="adc734b908a92f7575ce717544e6cc99" ns1:_="" ns2:_="" ns3:_="">
    <xsd:import namespace="http://schemas.microsoft.com/sharepoint/v3"/>
    <xsd:import namespace="bb70162e-eb27-4d5a-b0b4-a6ff9c51a824"/>
    <xsd:import namespace="1ab6a0a7-d4d2-4d17-aff9-87b682303f47"/>
    <xsd:element name="properties">
      <xsd:complexType>
        <xsd:sequence>
          <xsd:element name="documentManagement">
            <xsd:complexType>
              <xsd:all>
                <xsd:element ref="ns2:DocumentOwner" minOccurs="0"/>
                <xsd:element ref="ns3:TaxCatchAll" minOccurs="0"/>
                <xsd:element ref="ns2:TaxCatchAllLabel" minOccurs="0"/>
                <xsd:element ref="ns2:i3bd649c5d9a4a9da64629564c9f6005" minOccurs="0"/>
                <xsd:element ref="ns2:cae60dfdaf93443cb08b70dcc01e1fa7" minOccurs="0"/>
                <xsd:element ref="ns2:m426f7762c0c49a0a5c17c599ca60380" minOccurs="0"/>
                <xsd:element ref="ns2:a8df54ddb0f2487fbc88284a7115d9fa" minOccurs="0"/>
                <xsd:element ref="ns2:DocumentDescription" minOccurs="0"/>
                <xsd:element ref="ns3:_dlc_DocId" minOccurs="0"/>
                <xsd:element ref="ns3:_dlc_DocIdPersistId" minOccurs="0"/>
                <xsd:element ref="ns3:_dlc_DocIdUrl" minOccurs="0"/>
                <xsd:element ref="ns1:V3Comment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V3Comments" ma:index="23" nillable="true" ma:displayName="Comments" ma:internalName="V3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70162e-eb27-4d5a-b0b4-a6ff9c51a824" elementFormDefault="qualified">
    <xsd:import namespace="http://schemas.microsoft.com/office/2006/documentManagement/types"/>
    <xsd:import namespace="http://schemas.microsoft.com/office/infopath/2007/PartnerControls"/>
    <xsd:element name="DocumentOwner" ma:index="2" nillable="true" ma:displayName="Document Owner" ma:default="Sara Ayliffe" ma:description="Owner of item" ma:hidden="true" ma:internalName="DocumentOwner" ma:readOnly="false">
      <xsd:simpleType>
        <xsd:restriction base="dms:Text">
          <xsd:maxLength value="255"/>
        </xsd:restriction>
      </xsd:simpleType>
    </xsd:element>
    <xsd:element name="TaxCatchAllLabel" ma:index="6" nillable="true" ma:displayName="Taxonomy Catch All Column1" ma:hidden="true" ma:list="{47722b29-2ae1-485e-b8e9-4f9ea13c789e}" ma:internalName="TaxCatchAllLabel" ma:readOnly="true" ma:showField="CatchAllDataLabel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3bd649c5d9a4a9da64629564c9f6005" ma:index="11" nillable="true" ma:displayName="BusinessFunctionL1_0" ma:hidden="true" ma:internalName="i3bd649c5d9a4a9da64629564c9f6005">
      <xsd:simpleType>
        <xsd:restriction base="dms:Note"/>
      </xsd:simpleType>
    </xsd:element>
    <xsd:element name="cae60dfdaf93443cb08b70dcc01e1fa7" ma:index="13" nillable="true" ma:displayName="BusinessFunctionL2_0" ma:hidden="true" ma:internalName="cae60dfdaf93443cb08b70dcc01e1fa7">
      <xsd:simpleType>
        <xsd:restriction base="dms:Note"/>
      </xsd:simpleType>
    </xsd:element>
    <xsd:element name="m426f7762c0c49a0a5c17c599ca60380" ma:index="15" nillable="true" ma:displayName="BusinessFunctionL3_0" ma:hidden="true" ma:internalName="m426f7762c0c49a0a5c17c599ca60380">
      <xsd:simpleType>
        <xsd:restriction base="dms:Note"/>
      </xsd:simpleType>
    </xsd:element>
    <xsd:element name="a8df54ddb0f2487fbc88284a7115d9fa" ma:index="17" nillable="true" ma:displayName="SecurityClassification_0" ma:hidden="true" ma:internalName="a8df54ddb0f2487fbc88284a7115d9fa">
      <xsd:simpleType>
        <xsd:restriction base="dms:Note"/>
      </xsd:simpleType>
    </xsd:element>
    <xsd:element name="DocumentDescription" ma:index="19" nillable="true" ma:displayName="Document Description" ma:description="Enter 1 or 2 sentences which will provide the searcher with a succinct overview of the document." ma:internalName="DocumentDescription" ma:readOnly="false">
      <xsd:simpleType>
        <xsd:restriction base="dms:Note">
          <xsd:maxLength value="255"/>
        </xsd:restriction>
      </xsd:simpleType>
    </xsd:element>
    <xsd:element name="MediaServiceMetadata" ma:index="2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2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3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b6a0a7-d4d2-4d17-aff9-87b682303f47" elementFormDefault="qualified">
    <xsd:import namespace="http://schemas.microsoft.com/office/2006/documentManagement/types"/>
    <xsd:import namespace="http://schemas.microsoft.com/office/infopath/2007/PartnerControls"/>
    <xsd:element name="TaxCatchAll" ma:index="5" nillable="true" ma:displayName="Taxonomy Catch All Column" ma:description="" ma:hidden="true" ma:list="{47722b29-2ae1-485e-b8e9-4f9ea13c789e}" ma:internalName="TaxCatchAll" ma:showField="CatchAllData" ma:web="1ab6a0a7-d4d2-4d17-aff9-87b682303f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0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b6a0a7-d4d2-4d17-aff9-87b682303f47">GM148-1726366887-270</_dlc_DocId>
    <_dlc_DocIdUrl xmlns="1ab6a0a7-d4d2-4d17-aff9-87b682303f47">
      <Url>https://transpowernz.sharepoint.com/sites/gm148/_layouts/15/DocIdRedir.aspx?ID=GM148-1726366887-270</Url>
      <Description>GM148-1726366887-270</Description>
    </_dlc_DocIdUrl>
    <TaxCatchAll xmlns="1ab6a0a7-d4d2-4d17-aff9-87b682303f47">
      <Value>5</Value>
      <Value>4</Value>
      <Value>3</Value>
      <Value>1</Value>
    </TaxCatchAll>
    <cae60dfdaf93443cb08b70dcc01e1fa7 xmlns="bb70162e-eb27-4d5a-b0b4-a6ff9c51a824" xsi:nil="true"/>
    <DocumentOwner xmlns="bb70162e-eb27-4d5a-b0b4-a6ff9c51a824">Sara Ayliffe</DocumentOwner>
    <DocumentDescription xmlns="bb70162e-eb27-4d5a-b0b4-a6ff9c51a824" xsi:nil="true"/>
    <V3Comments xmlns="http://schemas.microsoft.com/sharepoint/v3" xsi:nil="true"/>
    <a8df54ddb0f2487fbc88284a7115d9fa xmlns="bb70162e-eb27-4d5a-b0b4-a6ff9c51a824" xsi:nil="true"/>
    <i3bd649c5d9a4a9da64629564c9f6005 xmlns="bb70162e-eb27-4d5a-b0b4-a6ff9c51a824" xsi:nil="true"/>
    <m426f7762c0c49a0a5c17c599ca60380 xmlns="bb70162e-eb27-4d5a-b0b4-a6ff9c51a824" xsi:nil="true"/>
  </documentManagement>
</p:properties>
</file>

<file path=customXml/itemProps1.xml><?xml version="1.0" encoding="utf-8"?>
<ds:datastoreItem xmlns:ds="http://schemas.openxmlformats.org/officeDocument/2006/customXml" ds:itemID="{B20D02F4-5CBE-469A-9D1A-CF2E91B7FA89}"/>
</file>

<file path=customXml/itemProps2.xml><?xml version="1.0" encoding="utf-8"?>
<ds:datastoreItem xmlns:ds="http://schemas.openxmlformats.org/officeDocument/2006/customXml" ds:itemID="{5BC6E1F9-98EA-4DA9-9E84-66DD04D27C3E}"/>
</file>

<file path=customXml/itemProps3.xml><?xml version="1.0" encoding="utf-8"?>
<ds:datastoreItem xmlns:ds="http://schemas.openxmlformats.org/officeDocument/2006/customXml" ds:itemID="{9F3840A9-D6CA-4C09-97AC-5174CE0AFB49}"/>
</file>

<file path=customXml/itemProps4.xml><?xml version="1.0" encoding="utf-8"?>
<ds:datastoreItem xmlns:ds="http://schemas.openxmlformats.org/officeDocument/2006/customXml" ds:itemID="{E494E843-46D7-4421-B99C-7DA1DBE421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malcolm</dc:creator>
  <cp:keywords/>
  <dc:description/>
  <cp:lastModifiedBy>Matthew Hall</cp:lastModifiedBy>
  <cp:revision/>
  <dcterms:created xsi:type="dcterms:W3CDTF">2014-01-22T09:24:20Z</dcterms:created>
  <dcterms:modified xsi:type="dcterms:W3CDTF">2026-02-23T03:23:59Z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504e64-2eb9-4143-98d1-ab3085e5d939_Enabled">
    <vt:lpwstr>true</vt:lpwstr>
  </property>
  <property fmtid="{D5CDD505-2E9C-101B-9397-08002B2CF9AE}" pid="3" name="MSIP_Label_ec504e64-2eb9-4143-98d1-ab3085e5d939_SetDate">
    <vt:lpwstr>2023-04-11T03:06:19Z</vt:lpwstr>
  </property>
  <property fmtid="{D5CDD505-2E9C-101B-9397-08002B2CF9AE}" pid="4" name="MSIP_Label_ec504e64-2eb9-4143-98d1-ab3085e5d939_Method">
    <vt:lpwstr>Standard</vt:lpwstr>
  </property>
  <property fmtid="{D5CDD505-2E9C-101B-9397-08002B2CF9AE}" pid="5" name="MSIP_Label_ec504e64-2eb9-4143-98d1-ab3085e5d939_Name">
    <vt:lpwstr>ec504e64-2eb9-4143-98d1-ab3085e5d939</vt:lpwstr>
  </property>
  <property fmtid="{D5CDD505-2E9C-101B-9397-08002B2CF9AE}" pid="6" name="MSIP_Label_ec504e64-2eb9-4143-98d1-ab3085e5d939_SiteId">
    <vt:lpwstr>cb644580-6519-46f6-a00f-5bac4352068f</vt:lpwstr>
  </property>
  <property fmtid="{D5CDD505-2E9C-101B-9397-08002B2CF9AE}" pid="7" name="MSIP_Label_ec504e64-2eb9-4143-98d1-ab3085e5d939_ActionId">
    <vt:lpwstr>45f6d0e2-467c-40a4-8dc8-b78a3f011ae7</vt:lpwstr>
  </property>
  <property fmtid="{D5CDD505-2E9C-101B-9397-08002B2CF9AE}" pid="8" name="MSIP_Label_ec504e64-2eb9-4143-98d1-ab3085e5d939_ContentBits">
    <vt:lpwstr>0</vt:lpwstr>
  </property>
  <property fmtid="{D5CDD505-2E9C-101B-9397-08002B2CF9AE}" pid="9" name="ContentTypeId">
    <vt:lpwstr>0x01010059C9F7FCA502814A82AE6D925899EB860100AAB18DAE45712548A3EE62C2BB9799D5</vt:lpwstr>
  </property>
  <property fmtid="{D5CDD505-2E9C-101B-9397-08002B2CF9AE}" pid="10" name="_dlc_DocIdItemGuid">
    <vt:lpwstr>d2b670a1-c72f-43bb-9952-d659831820c2</vt:lpwstr>
  </property>
  <property fmtid="{D5CDD505-2E9C-101B-9397-08002B2CF9AE}" pid="11" name="MediaServiceImageTags">
    <vt:lpwstr/>
  </property>
  <property fmtid="{D5CDD505-2E9C-101B-9397-08002B2CF9AE}" pid="12" name="Order">
    <vt:r8>448100</vt:r8>
  </property>
  <property fmtid="{D5CDD505-2E9C-101B-9397-08002B2CF9AE}" pid="13" name="xd_Signature">
    <vt:bool>false</vt:bool>
  </property>
  <property fmtid="{D5CDD505-2E9C-101B-9397-08002B2CF9AE}" pid="14" name="xd_ProgID">
    <vt:lpwstr/>
  </property>
  <property fmtid="{D5CDD505-2E9C-101B-9397-08002B2CF9AE}" pid="15" name="ComplianceAssetId">
    <vt:lpwstr/>
  </property>
  <property fmtid="{D5CDD505-2E9C-101B-9397-08002B2CF9AE}" pid="16" name="TemplateUrl">
    <vt:lpwstr/>
  </property>
  <property fmtid="{D5CDD505-2E9C-101B-9397-08002B2CF9AE}" pid="17" name="Sign-off status">
    <vt:lpwstr>In Progress</vt:lpwstr>
  </property>
  <property fmtid="{D5CDD505-2E9C-101B-9397-08002B2CF9AE}" pid="18" name="_ExtendedDescription">
    <vt:lpwstr/>
  </property>
  <property fmtid="{D5CDD505-2E9C-101B-9397-08002B2CF9AE}" pid="19" name="TriggerFlowInfo">
    <vt:lpwstr/>
  </property>
  <property fmtid="{D5CDD505-2E9C-101B-9397-08002B2CF9AE}" pid="20" name="a8df54ddb0f2487fbc88284a7115d9fa0">
    <vt:lpwstr>IN CONFIDENCE|2a299c00-b378-4eb4-a5f9-1e204b54aa0d</vt:lpwstr>
  </property>
  <property fmtid="{D5CDD505-2E9C-101B-9397-08002B2CF9AE}" pid="21" name="i3bd649c5d9a4a9da64629564c9f60050">
    <vt:lpwstr>Grid Asset Management|4f561a78-0f2e-450b-99d9-a42e52b52127</vt:lpwstr>
  </property>
  <property fmtid="{D5CDD505-2E9C-101B-9397-08002B2CF9AE}" pid="22" name="m426f7762c0c49a0a5c17c599ca603800">
    <vt:lpwstr>Standards and Specifications|c6a3a3db-d858-4841-bbed-0e8c5bfda330</vt:lpwstr>
  </property>
  <property fmtid="{D5CDD505-2E9C-101B-9397-08002B2CF9AE}" pid="23" name="cae60dfdaf93443cb08b70dcc01e1fa70">
    <vt:lpwstr>Tactical Planning|301e4827-dcca-4021-b1d3-bc276c7722e5</vt:lpwstr>
  </property>
  <property fmtid="{D5CDD505-2E9C-101B-9397-08002B2CF9AE}" pid="24" name="SecurityClassification">
    <vt:lpwstr>1;#IN CONFIDENCE|2a299c00-b378-4eb4-a5f9-1e204b54aa0d</vt:lpwstr>
  </property>
  <property fmtid="{D5CDD505-2E9C-101B-9397-08002B2CF9AE}" pid="25" name="BusinessFunctionL1">
    <vt:lpwstr>3;#Grid Asset Management|4f561a78-0f2e-450b-99d9-a42e52b52127</vt:lpwstr>
  </property>
  <property fmtid="{D5CDD505-2E9C-101B-9397-08002B2CF9AE}" pid="26" name="BusinessFunctionL2">
    <vt:lpwstr>4;#Tactical Planning|301e4827-dcca-4021-b1d3-bc276c7722e5</vt:lpwstr>
  </property>
  <property fmtid="{D5CDD505-2E9C-101B-9397-08002B2CF9AE}" pid="27" name="BusinessFunctionL3">
    <vt:lpwstr>5;#Standards and Specifications|c6a3a3db-d858-4841-bbed-0e8c5bfda330</vt:lpwstr>
  </property>
</Properties>
</file>